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1320" yWindow="0" windowWidth="27480" windowHeight="1422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F26" i="7"/>
  <c r="F25"/>
  <c r="F24"/>
  <c r="F23"/>
  <c r="F22"/>
  <c r="F21"/>
  <c r="F20"/>
  <c r="F19"/>
  <c r="F18"/>
  <c r="F17"/>
  <c r="F16"/>
  <c r="F15"/>
  <c r="F14"/>
  <c r="F13"/>
  <c r="P26"/>
  <c r="O26"/>
  <c r="N26"/>
  <c r="M26"/>
  <c r="L26"/>
  <c r="K26"/>
  <c r="J26"/>
  <c r="I26"/>
  <c r="H26"/>
  <c r="P25"/>
  <c r="O25"/>
  <c r="N25"/>
  <c r="M25"/>
  <c r="L25"/>
  <c r="K25"/>
  <c r="J25"/>
  <c r="I25"/>
  <c r="H25"/>
  <c r="P24"/>
  <c r="O24"/>
  <c r="N24"/>
  <c r="M24"/>
  <c r="L24"/>
  <c r="K24"/>
  <c r="J24"/>
  <c r="I24"/>
  <c r="H24"/>
  <c r="P23"/>
  <c r="O23"/>
  <c r="N23"/>
  <c r="M23"/>
  <c r="L23"/>
  <c r="K23"/>
  <c r="J23"/>
  <c r="I23"/>
  <c r="H23"/>
  <c r="P22"/>
  <c r="O22"/>
  <c r="N22"/>
  <c r="M22"/>
  <c r="L22"/>
  <c r="K22"/>
  <c r="J22"/>
  <c r="I22"/>
  <c r="H22"/>
  <c r="P21"/>
  <c r="O21"/>
  <c r="N21"/>
  <c r="M21"/>
  <c r="L21"/>
  <c r="K21"/>
  <c r="J21"/>
  <c r="I21"/>
  <c r="H21"/>
  <c r="P20"/>
  <c r="O20"/>
  <c r="N20"/>
  <c r="M20"/>
  <c r="L20"/>
  <c r="K20"/>
  <c r="J20"/>
  <c r="I20"/>
  <c r="H20"/>
  <c r="P19"/>
  <c r="O19"/>
  <c r="N19"/>
  <c r="M19"/>
  <c r="L19"/>
  <c r="K19"/>
  <c r="J19"/>
  <c r="I19"/>
  <c r="H19"/>
  <c r="P18"/>
  <c r="O18"/>
  <c r="N18"/>
  <c r="M18"/>
  <c r="L18"/>
  <c r="K18"/>
  <c r="J18"/>
  <c r="I18"/>
  <c r="H18"/>
  <c r="P17"/>
  <c r="O17"/>
  <c r="N17"/>
  <c r="M17"/>
  <c r="L17"/>
  <c r="K17"/>
  <c r="J17"/>
  <c r="I17"/>
  <c r="H17"/>
  <c r="P16"/>
  <c r="O16"/>
  <c r="N16"/>
  <c r="M16"/>
  <c r="L16"/>
  <c r="K16"/>
  <c r="J16"/>
  <c r="I16"/>
  <c r="H16"/>
  <c r="P15"/>
  <c r="O15"/>
  <c r="N15"/>
  <c r="M15"/>
  <c r="L15"/>
  <c r="K15"/>
  <c r="J15"/>
  <c r="I15"/>
  <c r="H15"/>
  <c r="P14"/>
  <c r="O14"/>
  <c r="N14"/>
  <c r="M14"/>
  <c r="L14"/>
  <c r="K14"/>
  <c r="J14"/>
  <c r="I14"/>
  <c r="H14"/>
  <c r="P13"/>
  <c r="O13"/>
  <c r="N13"/>
  <c r="M13"/>
  <c r="L13"/>
  <c r="K13"/>
  <c r="J13"/>
  <c r="I13"/>
  <c r="H13"/>
  <c r="P12"/>
  <c r="O12"/>
  <c r="N12"/>
  <c r="M12"/>
  <c r="L12"/>
  <c r="K12"/>
  <c r="J12"/>
  <c r="I12"/>
  <c r="H12"/>
  <c r="F12"/>
  <c r="E7" i="18"/>
  <c r="E6"/>
  <c r="E4"/>
  <c r="E7" i="17"/>
  <c r="E6"/>
  <c r="E4"/>
  <c r="Q18" i="7" l="1"/>
  <c r="Q26"/>
  <c r="Q25"/>
  <c r="Q24"/>
  <c r="Q23"/>
  <c r="Q22"/>
  <c r="Q21"/>
  <c r="Q20"/>
  <c r="Q19"/>
  <c r="Q17"/>
  <c r="Q16"/>
  <c r="Q15"/>
  <c r="Q14"/>
  <c r="Q13"/>
  <c r="C33" i="15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2"/>
  <c r="L53" s="1"/>
  <c r="N29"/>
  <c r="M29"/>
  <c r="L29"/>
  <c r="K29"/>
  <c r="J29"/>
  <c r="I29"/>
  <c r="H29"/>
  <c r="G29"/>
  <c r="F29"/>
  <c r="E29"/>
  <c r="T23"/>
  <c r="N19"/>
  <c r="M19"/>
  <c r="L19"/>
  <c r="K19"/>
  <c r="J19"/>
  <c r="I19"/>
  <c r="H19"/>
  <c r="G19"/>
  <c r="F19"/>
  <c r="E19"/>
  <c r="F11"/>
  <c r="F9"/>
  <c r="D32" l="1"/>
  <c r="M31" s="1"/>
  <c r="G63"/>
  <c r="E63"/>
  <c r="J63"/>
  <c r="F53"/>
  <c r="M63"/>
  <c r="I53"/>
  <c r="N53"/>
  <c r="E53"/>
  <c r="J53"/>
  <c r="F63"/>
  <c r="K63"/>
  <c r="D22"/>
  <c r="N21" s="1"/>
  <c r="G53"/>
  <c r="M53"/>
  <c r="I63"/>
  <c r="N63"/>
  <c r="N31"/>
  <c r="H53"/>
  <c r="H63"/>
  <c r="D24" i="15"/>
  <c r="C23"/>
  <c r="I21" i="18" l="1"/>
  <c r="F31"/>
  <c r="K21"/>
  <c r="J31"/>
  <c r="H21"/>
  <c r="F21"/>
  <c r="L21"/>
  <c r="G31"/>
  <c r="K31"/>
  <c r="M21"/>
  <c r="H31"/>
  <c r="E31" s="1"/>
  <c r="I31"/>
  <c r="L31"/>
  <c r="J21"/>
  <c r="G21"/>
  <c r="E21" s="1"/>
  <c r="D56"/>
  <c r="J55" s="1"/>
  <c r="D66"/>
  <c r="K65" s="1"/>
  <c r="K55"/>
  <c r="G55"/>
  <c r="L55"/>
  <c r="H55"/>
  <c r="M55"/>
  <c r="N55"/>
  <c r="I55"/>
  <c r="F69" i="17"/>
  <c r="G69"/>
  <c r="H69"/>
  <c r="I69"/>
  <c r="J69"/>
  <c r="K69"/>
  <c r="L69"/>
  <c r="M69"/>
  <c r="N69"/>
  <c r="E69"/>
  <c r="F55" i="18" l="1"/>
  <c r="E55" s="1"/>
  <c r="L65"/>
  <c r="M65"/>
  <c r="I65"/>
  <c r="N65"/>
  <c r="H65"/>
  <c r="G65"/>
  <c r="F65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R26"/>
  <c r="S26"/>
  <c r="T26"/>
  <c r="U26"/>
  <c r="V26"/>
  <c r="W26"/>
  <c r="S12"/>
  <c r="T12"/>
  <c r="U12"/>
  <c r="V12"/>
  <c r="W12"/>
  <c r="R12"/>
  <c r="E65" i="18" l="1"/>
  <c r="X12" i="7"/>
  <c r="X21"/>
  <c r="X25"/>
  <c r="X13"/>
  <c r="X11"/>
  <c r="X24"/>
  <c r="X23"/>
  <c r="X20"/>
  <c r="X19"/>
  <c r="X16"/>
  <c r="X15"/>
  <c r="X17"/>
  <c r="X26"/>
  <c r="X22"/>
  <c r="X18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F63" l="1"/>
  <c r="E63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35" i="15" s="1"/>
  <c r="D8" i="7"/>
  <c r="D8" i="15"/>
  <c r="C5" i="1" l="1"/>
  <c r="E5" i="18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1" l="1"/>
  <c r="Q12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<sst xmlns="http://schemas.openxmlformats.org/spreadsheetml/2006/main" count="1379" uniqueCount="680">
  <si>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</si>
  <si>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</si>
  <si>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</si>
  <si>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</si>
  <si>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</si>
  <si>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</si>
  <si>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</si>
  <si>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</si>
  <si>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</si>
  <si>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</si>
  <si>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</si>
  <si>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</si>
  <si>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</si>
  <si>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</si>
  <si>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</si>
  <si>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</si>
  <si>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</si>
  <si>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</si>
  <si>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</si>
  <si>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</si>
  <si>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</si>
  <si>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</si>
  <si>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</si>
  <si>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</si>
  <si>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</si>
  <si>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</si>
  <si>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</si>
  <si>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</si>
  <si>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</si>
  <si>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</si>
  <si>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</si>
  <si>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</si>
  <si>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</si>
  <si>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</si>
  <si>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</si>
  <si>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</si>
  <si>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</si>
  <si>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</si>
  <si>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</si>
  <si>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</si>
  <si>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</si>
  <si>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</si>
  <si>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</si>
  <si>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</si>
  <si>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</si>
  <si>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</si>
  <si>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</si>
  <si>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</si>
  <si>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</si>
  <si>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</si>
  <si>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</si>
  <si>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</si>
  <si>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</si>
  <si>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</si>
  <si>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</si>
  <si>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</si>
  <si>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</si>
  <si>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</si>
  <si>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</si>
  <si>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</si>
  <si>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</si>
  <si>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</si>
  <si>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</si>
  <si>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</si>
  <si>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</si>
  <si>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</si>
  <si>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</si>
  <si>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</si>
  <si>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</si>
  <si>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</si>
  <si>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</si>
  <si>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</si>
  <si>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</si>
  <si>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</si>
  <si>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</si>
  <si>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</si>
  <si>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</si>
  <si>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</si>
  <si>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</si>
  <si>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</si>
  <si>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</si>
  <si>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</si>
  <si>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</si>
  <si>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</si>
  <si>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</si>
  <si>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</si>
  <si>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</si>
  <si>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</si>
  <si>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</si>
  <si>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</si>
  <si>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</si>
  <si>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</si>
  <si>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</si>
  <si>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</si>
  <si>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</si>
  <si>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</si>
  <si>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</si>
  <si>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</si>
  <si>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</si>
  <si>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</si>
  <si>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</si>
  <si>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</si>
  <si>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</si>
  <si>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</si>
  <si>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</si>
  <si>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</si>
  <si>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</si>
  <si>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</si>
  <si>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</si>
  <si>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</si>
  <si>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</si>
  <si>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</si>
  <si>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</si>
  <si>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</si>
  <si>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</si>
  <si>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</si>
  <si>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</si>
  <si>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</si>
  <si>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</si>
  <si>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</si>
  <si>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</si>
  <si>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</si>
  <si>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</si>
  <si>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</si>
  <si>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</si>
  <si>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</si>
  <si>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</si>
  <si>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</si>
  <si>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</si>
  <si>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</si>
  <si>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</si>
  <si>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</si>
  <si>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</si>
  <si>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</si>
  <si>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</si>
  <si>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</si>
  <si>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</si>
  <si>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</si>
  <si>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</si>
  <si>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</si>
  <si>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</si>
  <si>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</si>
  <si>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</si>
  <si>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</si>
  <si>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</si>
  <si>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</si>
  <si>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</si>
  <si>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</si>
  <si>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</si>
  <si>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</si>
  <si>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</si>
  <si>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</si>
  <si>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</si>
  <si>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</si>
  <si>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</si>
  <si>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</si>
  <si>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</si>
  <si>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</si>
  <si>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</si>
  <si>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</si>
  <si>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</si>
  <si>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</si>
  <si>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</si>
  <si>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</si>
  <si>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</si>
  <si>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</si>
  <si>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</si>
  <si>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</si>
  <si>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</si>
  <si>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</si>
  <si>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</si>
  <si>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</si>
  <si>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</si>
  <si>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</si>
  <si>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</si>
  <si>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</si>
  <si>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</si>
  <si>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</si>
  <si>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</si>
  <si>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</si>
  <si>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</si>
  <si>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</si>
  <si>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</si>
  <si>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</si>
  <si>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</si>
  <si>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</si>
  <si>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</si>
  <si>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</si>
  <si>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</si>
  <si>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</si>
  <si>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</si>
  <si>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</si>
  <si>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</si>
  <si>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</si>
  <si>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</si>
  <si>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</si>
  <si>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</si>
  <si>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</si>
  <si>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</si>
  <si>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</si>
  <si>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</si>
  <si>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</si>
  <si>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</si>
  <si>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</si>
  <si>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</si>
  <si>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</si>
  <si>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</si>
  <si>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</si>
  <si>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</si>
  <si>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</si>
  <si>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</si>
  <si>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</si>
  <si>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</si>
  <si>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</si>
  <si>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</si>
  <si>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</si>
  <si>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</si>
  <si>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</si>
  <si>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</si>
  <si>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</si>
  <si>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</si>
  <si>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</si>
  <si>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</si>
  <si>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</si>
  <si>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</si>
  <si>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</si>
  <si>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</si>
  <si>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</si>
  <si>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</si>
  <si>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</si>
  <si>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</si>
  <si>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</si>
  <si>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</si>
  <si>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</si>
  <si>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</si>
  <si>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</si>
  <si>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</si>
  <si>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</si>
  <si>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</si>
  <si>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</si>
  <si>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</si>
  <si>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</si>
  <si>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</si>
  <si>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</si>
  <si>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</si>
  <si>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</si>
  <si>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</si>
  <si>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</si>
  <si>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</si>
  <si>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</si>
  <si>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</si>
  <si>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</si>
  <si>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</si>
  <si>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</si>
  <si>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</si>
  <si>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</si>
  <si>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</si>
  <si>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</si>
  <si>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</si>
  <si>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</si>
  <si>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</si>
  <si>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</si>
  <si>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</si>
  <si>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</si>
  <si>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</si>
  <si>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</si>
  <si>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</si>
  <si>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</si>
  <si>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</si>
  <si>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</si>
  <si>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</si>
  <si>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</si>
  <si>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</si>
  <si>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</si>
  <si>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</si>
  <si>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</si>
  <si>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</si>
  <si>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</si>
  <si>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</si>
  <si>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</si>
  <si>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</si>
  <si>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</si>
  <si>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</si>
  <si>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</si>
  <si>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</si>
  <si>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</si>
  <si>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</si>
  <si>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</si>
  <si>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</si>
  <si>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</si>
  <si>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</si>
  <si>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</si>
  <si>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</si>
  <si>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</si>
  <si>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</si>
  <si>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</si>
  <si>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</si>
  <si>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</si>
  <si>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</si>
  <si>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</si>
  <si>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</si>
  <si>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</si>
  <si>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</si>
  <si>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</si>
  <si>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</si>
  <si>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</si>
  <si>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</si>
  <si>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</si>
  <si>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</si>
  <si>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</si>
  <si>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</si>
  <si>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</si>
  <si>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</si>
  <si>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</si>
  <si>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</si>
  <si>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</si>
  <si>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</si>
  <si>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</si>
  <si>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</si>
  <si>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</si>
  <si>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</si>
  <si>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</si>
  <si>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</si>
  <si>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</si>
  <si>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</si>
  <si>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</si>
  <si>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</si>
  <si>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</si>
  <si>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</si>
  <si>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</si>
  <si>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</si>
  <si>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</si>
  <si>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</si>
  <si>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</si>
  <si>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</si>
  <si>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</si>
  <si>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</si>
  <si>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</si>
  <si>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</si>
  <si>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</si>
  <si>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</si>
  <si>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</si>
  <si>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</si>
  <si>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</si>
  <si>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</si>
  <si>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</si>
  <si>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</si>
  <si>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</si>
  <si>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</si>
  <si>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</si>
  <si>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</si>
  <si>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</si>
  <si>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</si>
  <si>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</si>
  <si>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</si>
  <si>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</si>
  <si>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</si>
  <si>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</si>
  <si>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</si>
  <si>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</si>
  <si>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</si>
  <si>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</si>
  <si>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</si>
  <si>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</si>
  <si>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</si>
  <si>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</si>
  <si>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</si>
  <si>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</si>
  <si>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</si>
  <si>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</si>
  <si>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</si>
  <si>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</si>
  <si>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</si>
  <si>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</si>
  <si>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</si>
  <si>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</si>
  <si>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</si>
  <si>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</si>
  <si>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</si>
  <si>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</si>
  <si>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</si>
  <si>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</si>
  <si>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</si>
  <si>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</si>
  <si>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</si>
  <si>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</si>
  <si>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</si>
  <si>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</si>
  <si>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</si>
  <si>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</si>
  <si>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</si>
  <si>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</si>
  <si>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</si>
  <si>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</si>
  <si>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</si>
  <si>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</si>
  <si>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</si>
  <si>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</si>
  <si>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</si>
  <si>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</si>
  <si>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</si>
  <si>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</si>
  <si>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</si>
  <si>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</si>
  <si>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</si>
  <si>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</si>
  <si>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</si>
  <si>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</si>
  <si>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</si>
  <si>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</si>
  <si>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</si>
  <si>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</si>
  <si>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</si>
  <si>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</si>
  <si>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</si>
  <si>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</si>
  <si>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</si>
  <si>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</si>
  <si>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</si>
  <si>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</si>
  <si>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</si>
  <si>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</si>
  <si>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</si>
  <si>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</si>
  <si>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</si>
  <si>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</si>
  <si>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</si>
  <si>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</si>
  <si>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</si>
  <si>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</si>
  <si>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</si>
  <si>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</si>
  <si>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</si>
  <si>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</si>
  <si>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</si>
  <si>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</si>
  <si>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</si>
  <si>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</si>
  <si>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</si>
  <si>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</si>
  <si>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</si>
  <si>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</si>
  <si>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</si>
  <si>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</si>
  <si>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</si>
  <si>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</si>
  <si>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</si>
  <si>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</si>
  <si>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</si>
  <si>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</si>
  <si>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</si>
  <si>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</si>
  <si>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</si>
  <si>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</si>
  <si>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</si>
  <si>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</si>
  <si>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</si>
  <si>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</si>
  <si>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</si>
  <si>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</si>
  <si>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</si>
  <si>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</si>
  <si>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</si>
  <si>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</si>
  <si>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</si>
  <si>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</si>
  <si>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</si>
  <si>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</si>
  <si>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</si>
  <si>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</si>
  <si>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</si>
  <si>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</si>
  <si>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</si>
  <si>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</si>
  <si>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</si>
  <si>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</si>
  <si>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</si>
  <si>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</si>
  <si>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</si>
  <si>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</si>
  <si>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</si>
  <si>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</si>
  <si>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</si>
  <si>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</si>
  <si>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</si>
  <si>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</si>
  <si>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</si>
  <si>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</si>
  <si>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</si>
  <si>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</si>
  <si>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</si>
  <si>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</si>
  <si>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</si>
  <si>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</si>
  <si>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</si>
  <si>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</si>
  <si>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</si>
  <si>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</si>
  <si>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</si>
  <si>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</si>
  <si>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</si>
  <si>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</si>
  <si>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</si>
  <si>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</si>
  <si>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</si>
  <si>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</si>
  <si>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</si>
  <si>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</si>
  <si>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</si>
  <si>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</si>
  <si>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</si>
  <si>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</si>
  <si>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</si>
  <si>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</si>
  <si>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</si>
  <si>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</si>
  <si>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</si>
  <si>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</si>
  <si>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</si>
  <si>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</si>
  <si>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</si>
  <si>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</si>
  <si>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</si>
  <si>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</si>
  <si>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</si>
  <si>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</si>
  <si>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</si>
  <si>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</si>
  <si>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</si>
  <si>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</si>
  <si>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</si>
  <si>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</si>
  <si>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</si>
  <si>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</si>
  <si>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</si>
  <si>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</si>
  <si>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</si>
  <si>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</si>
  <si>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</si>
  <si>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</si>
  <si>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</si>
  <si>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</si>
  <si>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</si>
  <si>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</si>
  <si>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</si>
  <si>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</si>
  <si>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</si>
  <si>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</si>
  <si>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</si>
  <si>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</si>
  <si>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</si>
  <si>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</si>
  <si>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</si>
  <si>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</si>
  <si>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</si>
  <si>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</si>
  <si>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</si>
  <si>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</si>
  <si>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</si>
  <si>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</si>
  <si>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</si>
  <si>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</si>
  <si>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</si>
  <si>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</si>
  <si>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</si>
  <si>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</si>
  <si>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</si>
  <si>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</si>
  <si>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</si>
  <si>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</si>
  <si>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</si>
  <si>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</si>
  <si>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</si>
  <si>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</si>
  <si>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</si>
  <si>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</si>
  <si>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</si>
  <si>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</si>
  <si>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</si>
  <si>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</si>
  <si>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</si>
  <si>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</si>
  <si>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</si>
  <si>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</si>
  <si>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</si>
  <si>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</si>
  <si>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</si>
  <si>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</si>
  <si>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</si>
  <si>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</si>
  <si>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</si>
  <si>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</si>
  <si>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</si>
  <si>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</si>
  <si>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</si>
  <si>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</si>
  <si>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</si>
  <si>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</si>
  <si>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</si>
  <si>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</si>
  <si>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</si>
  <si>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</si>
  <si>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</si>
  <si>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</si>
  <si>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</si>
  <si>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</si>
  <si>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</si>
  <si>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</si>
  <si>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</si>
  <si>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</si>
  <si>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</si>
  <si>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</si>
  <si>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</si>
  <si>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</si>
  <si>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</si>
  <si>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</si>
  <si>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</si>
  <si>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</si>
  <si>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</si>
  <si>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</si>
  <si>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</si>
  <si>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</si>
  <si>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</si>
  <si>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</si>
  <si>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</si>
  <si>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</si>
  <si>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</si>
  <si>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</si>
  <si>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</si>
  <si>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</si>
  <si>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</si>
  <si>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</si>
  <si>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</si>
  <si>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</si>
  <si>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</si>
  <si>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</si>
  <si>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</si>
  <si>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</si>
  <si>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</si>
  <si>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</si>
  <si>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</si>
  <si>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</si>
  <si>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</si>
  <si>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</si>
  <si>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</si>
  <si>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</si>
  <si>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</si>
  <si>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</si>
  <si>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</si>
  <si>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</si>
  <si>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</si>
  <si>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</si>
  <si>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</si>
  <si>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</si>
  <si>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</si>
  <si>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</si>
  <si>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Freudenstadt GmbH &amp; Co. KG</t>
  </si>
  <si>
    <t>Reichsstraße 9</t>
  </si>
  <si>
    <t>Freudenstadt</t>
  </si>
  <si>
    <t>Benjamin Schoppen</t>
  </si>
  <si>
    <t>benjamin.schoppen@suedweststrom.de</t>
  </si>
  <si>
    <t>07071 157 3212</t>
  </si>
  <si>
    <t>Seewald-Besenfeld</t>
  </si>
  <si>
    <t>Loßburg</t>
  </si>
  <si>
    <t>Dornstetten</t>
  </si>
  <si>
    <t>9870094400008</t>
  </si>
  <si>
    <t>NCHN007009440000</t>
  </si>
  <si>
    <t>Meteomedia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</si>
  <si>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</si>
  <si>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</si>
  <si>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</si>
  <si>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</si>
  <si>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</si>
  <si>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</si>
  <si>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</si>
  <si>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</si>
  <si>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</si>
  <si>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DE_GPD04</t>
  </si>
  <si>
    <t>DE_GWA04</t>
  </si>
  <si>
    <t>DE_GMK04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</si>
</sst>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E8" sqref="E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665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72250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4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658</v>
      </c>
      <c r="E29" s="40"/>
      <c r="F29" s="11"/>
      <c r="G29" s="2"/>
    </row>
    <row r="30" spans="1:15">
      <c r="B30" s="15"/>
      <c r="C30" s="22" t="s">
        <v>397</v>
      </c>
      <c r="D30" s="45" t="s">
        <v>662</v>
      </c>
      <c r="E30" s="40"/>
      <c r="F30" s="47"/>
      <c r="G30" s="2"/>
    </row>
    <row r="31" spans="1:15">
      <c r="B31" s="15"/>
      <c r="C31" s="22" t="s">
        <v>422</v>
      </c>
      <c r="D31" s="45" t="s">
        <v>663</v>
      </c>
      <c r="E31" s="40"/>
      <c r="F31" s="47"/>
      <c r="G31" s="2"/>
    </row>
    <row r="32" spans="1:15">
      <c r="B32" s="15"/>
      <c r="C32" s="22" t="s">
        <v>423</v>
      </c>
      <c r="D32" s="45" t="s">
        <v>664</v>
      </c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E31" sqref="E3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Freudenstadt GmbH &amp; Co. KG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9870094400008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1" t="s">
        <v>617</v>
      </c>
      <c r="I13" s="271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576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614</v>
      </c>
      <c r="D22" s="49" t="s">
        <v>611</v>
      </c>
      <c r="E22" s="15"/>
      <c r="H22" s="267" t="s">
        <v>610</v>
      </c>
      <c r="I22" s="267" t="s">
        <v>611</v>
      </c>
      <c r="J22" s="267"/>
      <c r="K22" s="8"/>
      <c r="L22" s="268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619</v>
      </c>
      <c r="E23" s="15"/>
      <c r="H23" s="267" t="s">
        <v>613</v>
      </c>
      <c r="I23" s="8" t="s">
        <v>609</v>
      </c>
      <c r="J23" s="8"/>
      <c r="K23" s="8"/>
      <c r="L23" s="268"/>
    </row>
    <row r="24" spans="2:16" ht="15" customHeight="1">
      <c r="B24" s="22"/>
      <c r="C24" s="24" t="s">
        <v>615</v>
      </c>
      <c r="D24" s="24" t="str">
        <f>IF(D22=$H$22,L24,IF(D23=$H$24,M24,N24))</f>
        <v>=&gt;  Q(D) = JVP  x  h(T, SLP-Typ')  x  F(WT)</v>
      </c>
      <c r="E24" s="15"/>
      <c r="H24" s="267" t="s">
        <v>612</v>
      </c>
      <c r="I24" s="267" t="s">
        <v>619</v>
      </c>
      <c r="J24" s="8"/>
      <c r="K24" s="8"/>
      <c r="L24" s="270" t="s">
        <v>620</v>
      </c>
      <c r="M24" s="270" t="s">
        <v>622</v>
      </c>
      <c r="N24" s="270" t="s">
        <v>621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623</v>
      </c>
      <c r="D27" s="42" t="s">
        <v>624</v>
      </c>
      <c r="E27" s="15"/>
      <c r="H27" s="297" t="s">
        <v>624</v>
      </c>
      <c r="I27" s="269" t="s">
        <v>625</v>
      </c>
      <c r="J27" s="269" t="s">
        <v>626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627</v>
      </c>
      <c r="I28" s="270" t="s">
        <v>628</v>
      </c>
      <c r="J28" s="270" t="s">
        <v>629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630</v>
      </c>
      <c r="I29" s="270" t="s">
        <v>631</v>
      </c>
      <c r="J29" s="270" t="s">
        <v>632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633</v>
      </c>
      <c r="I32" s="270" t="s">
        <v>634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635</v>
      </c>
      <c r="I33" s="267" t="s">
        <v>630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550</v>
      </c>
      <c r="C35" s="24" t="s">
        <v>498</v>
      </c>
      <c r="D35" s="42">
        <f>'SLP-Profile'!J8</f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658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10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Freudenstadt GmbH &amp; Co. KG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9870094400008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 t="str">
        <f>INDEX('SLP-Verfahren'!D48:D62,'SLP-Temp-Gebiet #01'!F10)</f>
        <v>Freudenstadt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667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341" t="s">
        <v>658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108150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Freudenstadt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108150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534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Freudenstadt GmbH &amp; Co. KG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9870094400008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F30" sqref="F3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Freudenstadt GmbH &amp; Co. KG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9870094400008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4" t="s">
        <v>649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38</v>
      </c>
      <c r="F11" s="295" t="str">
        <f>VLOOKUP($E11,'BDEW-Standard'!$B$3:$M$158,F$9,0)</f>
        <v>W14</v>
      </c>
      <c r="H11" s="166">
        <f>ROUND(VLOOKUP($E11,'BDEW-Standard'!$B$3:$M$158,H$9,0),7)</f>
        <v>3.1764404000000002</v>
      </c>
      <c r="I11" s="166">
        <f>ROUND(VLOOKUP($E11,'BDEW-Standard'!$B$3:$M$158,I$9,0),7)</f>
        <v>-37.410583199999998</v>
      </c>
      <c r="J11" s="166">
        <f>ROUND(VLOOKUP($E11,'BDEW-Standard'!$B$3:$M$158,J$9,0),7)</f>
        <v>6.1622336000000004</v>
      </c>
      <c r="K11" s="166">
        <f>ROUND(VLOOKUP($E11,'BDEW-Standard'!$B$3:$M$158,K$9,0),7)</f>
        <v>7.5937699999999997E-2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0.95374033288062621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38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46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668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669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670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671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672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673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674</v>
      </c>
      <c r="F20" s="296" t="str">
        <f>VLOOKUP($E20,'BDEW-Standard'!$B$3:$M$158,F$9,0)</f>
        <v>HD4</v>
      </c>
      <c r="H20" s="273">
        <f>ROUND(VLOOKUP($E20,'BDEW-Standard'!$B$3:$M$158,H$9,0),7)</f>
        <v>3.0084346000000002</v>
      </c>
      <c r="I20" s="273">
        <f>ROUND(VLOOKUP($E20,'BDEW-Standard'!$B$3:$M$158,I$9,0),7)</f>
        <v>-36.607845300000001</v>
      </c>
      <c r="J20" s="273">
        <f>ROUND(VLOOKUP($E20,'BDEW-Standard'!$B$3:$M$158,J$9,0),7)</f>
        <v>7.3211870000000001</v>
      </c>
      <c r="K20" s="273">
        <f>ROUND(VLOOKUP($E20,'BDEW-Standard'!$B$3:$M$158,K$9,0),7)</f>
        <v>0.15496599999999999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0.97302438504000599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675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676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677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678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679</v>
      </c>
      <c r="F26" s="296" t="str">
        <f>VLOOKUP($E26,'BDEW-Standard'!$B$3:$M$158,F$9,0)</f>
        <v>MK4</v>
      </c>
      <c r="H26" s="273">
        <f>ROUND(VLOOKUP($E26,'BDEW-Standard'!$B$3:$M$158,H$9,0),7)</f>
        <v>3.1177248</v>
      </c>
      <c r="I26" s="273">
        <f>ROUND(VLOOKUP($E26,'BDEW-Standard'!$B$3:$M$158,I$9,0),7)</f>
        <v>-35.871506199999999</v>
      </c>
      <c r="J26" s="273">
        <f>ROUND(VLOOKUP($E26,'BDEW-Standard'!$B$3:$M$158,J$9,0),7)</f>
        <v>7.5186828999999999</v>
      </c>
      <c r="K26" s="273">
        <f>ROUND(VLOOKUP($E26,'BDEW-Standard'!$B$3:$M$158,K$9,0),7)</f>
        <v>3.4330100000000002E-2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0.9622064996731321</v>
      </c>
      <c r="R26" s="274">
        <f>ROUND(VLOOKUP(MID($E26,4,3),'Wochentag F(WT)'!$B$7:$J$22,R$9,0),4)</f>
        <v>1.0699000000000001</v>
      </c>
      <c r="S26" s="274">
        <f>ROUND(VLOOKUP(MID($E26,4,3),'Wochentag F(WT)'!$B$7:$J$22,S$9,0),4)</f>
        <v>1.0365</v>
      </c>
      <c r="T26" s="274">
        <f>ROUND(VLOOKUP(MID($E26,4,3),'Wochentag F(WT)'!$B$7:$J$22,T$9,0),4)</f>
        <v>0.99329999999999996</v>
      </c>
      <c r="U26" s="274">
        <f>ROUND(VLOOKUP(MID($E26,4,3),'Wochentag F(WT)'!$B$7:$J$22,U$9,0),4)</f>
        <v>0.99480000000000002</v>
      </c>
      <c r="V26" s="274">
        <f>ROUND(VLOOKUP(MID($E26,4,3),'Wochentag F(WT)'!$B$7:$J$22,V$9,0),4)</f>
        <v>1.0659000000000001</v>
      </c>
      <c r="W26" s="274">
        <f>ROUND(VLOOKUP(MID($E26,4,3),'Wochentag F(WT)'!$B$7:$J$22,W$9,0),4)</f>
        <v>0.93620000000000003</v>
      </c>
      <c r="X26" s="275">
        <f t="shared" si="2"/>
        <v>0.90339999999999954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9" priority="11">
      <formula>ISERROR(F11)</formula>
    </cfRule>
  </conditionalFormatting>
  <conditionalFormatting sqref="E12:F41 Y12:Y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R13:X26 Q12:X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M12" sqref="M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Freudenstadt GmbH &amp; Co. KG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9870094400008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0" t="s">
        <v>584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546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653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546</v>
      </c>
    </row>
    <row r="2" spans="1:16">
      <c r="A2" s="233"/>
      <c r="B2" s="232" t="s">
        <v>459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460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Cornelis Daumiller</cp:lastModifiedBy>
  <cp:lastPrinted>2015-03-20T22:59:10Z</cp:lastPrinted>
  <dcterms:created xsi:type="dcterms:W3CDTF">2015-01-15T05:25:41Z</dcterms:created>
  <dcterms:modified xsi:type="dcterms:W3CDTF">2015-10-15T06:53:16Z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